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edburtseva\Desktop\Удаленка\"/>
    </mc:Choice>
  </mc:AlternateContent>
  <bookViews>
    <workbookView xWindow="0" yWindow="0" windowWidth="20490" windowHeight="7155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мил">{0,"овz";1,"z";2,"аz";5,"овz"}</definedName>
    <definedName name="НДС">#REF!</definedName>
    <definedName name="НМЦК">#REF!</definedName>
    <definedName name="_xlnm.Print_Area" localSheetId="0">'Расчет НМЦД'!$A$1:$K$24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52511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2" i="2" l="1"/>
  <c r="F11" i="2" s="1"/>
  <c r="E12" i="2"/>
  <c r="E11" i="2" s="1"/>
  <c r="D12" i="2"/>
  <c r="D11" i="2" s="1"/>
  <c r="I14" i="2"/>
  <c r="K14" i="2" s="1"/>
  <c r="H14" i="2"/>
  <c r="K12" i="2" l="1"/>
  <c r="K11" i="2" s="1"/>
  <c r="I11" i="2"/>
  <c r="I12" i="2" s="1"/>
  <c r="G14" i="2"/>
  <c r="K19" i="2" l="1"/>
  <c r="K17" i="2" l="1"/>
  <c r="K16" i="2" s="1"/>
</calcChain>
</file>

<file path=xl/sharedStrings.xml><?xml version="1.0" encoding="utf-8"?>
<sst xmlns="http://schemas.openxmlformats.org/spreadsheetml/2006/main" count="102" uniqueCount="35">
  <si>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</si>
  <si>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</si>
  <si>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</si>
  <si>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</si>
  <si>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Дата сбора данных</t>
  </si>
  <si>
    <t>Срок действия цен</t>
  </si>
  <si>
    <t>Категории</t>
  </si>
  <si>
    <t>Цена за единицу работы, услуги без учета налога на добавленную стоимость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</si>
  <si>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</si>
  <si>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</si>
  <si>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</si>
  <si>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</si>
  <si>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</si>
  <si>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Количество работ, услуг</t>
  </si>
  <si>
    <t>Стоимость работ, услуг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</si>
  <si>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</si>
  <si>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</si>
  <si>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</si>
  <si>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Цена за единицу работы, услуги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</si>
  <si>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</si>
  <si>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</si>
  <si>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</si>
  <si>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</si>
  <si>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</si>
  <si>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Средняя цена</t>
  </si>
  <si>
    <t>Способ определения поставщика (подрядчика, исполнителя) - Запрос предложений</t>
  </si>
  <si>
    <t>Оказание услуг по организации пожарных постов с круглосуточным дежурством обслуживающего персонала на территории и объектах Кинопарка, по адресу: г. Москва, вн.тер.г. поселение Краснопахорское, квартал 107</t>
  </si>
  <si>
    <t>мес.</t>
  </si>
  <si>
    <t>Расчет начальной (максимальной) цены договора 
Оказание услуг по организации пожарных постов с круглосуточным дежурством обслуживающего персонала на территории и объектах Кинопарка, расположенных по адресу:                                                                                                                           г. Москва, вн. тер. г. поселение Краснопахорское, квартал 107</t>
  </si>
  <si>
    <t>Главный инженер АНО "Кинопарк"</t>
  </si>
  <si>
    <t>Р.И. Чернышев</t>
  </si>
  <si>
    <t xml:space="preserve">Дата составления таблицы "18" декабря 2025 г.                                                                                                                 </t>
  </si>
  <si>
    <t>Начальная максимальная цена договора составляет: 59 799 999 (Пятьдесят девять миллионов семьсот девяносто девять тысяч девятьсот девяносто девять) рублей 96 копеек, включая НДС (22%).</t>
  </si>
  <si>
    <t>22</t>
  </si>
  <si>
    <t>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</si>
</sst>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#,##0.00\ &quot;₽&quot;;\-#,##0.00\ &quot;₽&quot;"/>
    <numFmt numFmtId="164" formatCode="_-* #,##0.00_р_._-;\-* #,##0.00_р_._-;_-* &quot;-&quot;??_р_._-;_-@_-"/>
    <numFmt numFmtId="165" formatCode="#,##0.00\ _₽"/>
    <numFmt numFmtId="166" formatCode="#,##0.00&quot;р.&quot;"/>
  </numFmts>
  <fonts count="16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3" fillId="0" borderId="0"/>
    <xf numFmtId="0" fontId="3" fillId="0" borderId="0"/>
    <xf numFmtId="0" fontId="8" fillId="0" borderId="0"/>
    <xf numFmtId="0" fontId="2" fillId="0" borderId="0"/>
  </cellStyleXfs>
  <cellXfs count="65">
    <xf numFmtId="0" fontId="0" fillId="0" borderId="0" xfId="0"/>
    <xf numFmtId="0" fontId="4" fillId="0" borderId="0" xfId="0" applyFont="1" applyFill="1"/>
    <xf numFmtId="0" fontId="4" fillId="0" borderId="0" xfId="0" applyFont="1" applyFill="1" applyBorder="1"/>
    <xf numFmtId="0" fontId="11" fillId="0" borderId="7" xfId="0" applyFont="1" applyFill="1" applyBorder="1" applyAlignment="1">
      <alignment vertical="center" wrapText="1"/>
    </xf>
    <xf numFmtId="4" fontId="14" fillId="0" borderId="7" xfId="4" applyNumberFormat="1" applyFont="1" applyFill="1" applyBorder="1" applyAlignment="1">
      <alignment horizontal="center" vertical="center"/>
    </xf>
    <xf numFmtId="165" fontId="11" fillId="0" borderId="7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0" xfId="6" applyFont="1" applyFill="1"/>
    <xf numFmtId="0" fontId="10" fillId="0" borderId="0" xfId="0" applyFont="1" applyFill="1" applyAlignment="1">
      <alignment vertical="top" wrapText="1"/>
    </xf>
    <xf numFmtId="0" fontId="5" fillId="0" borderId="0" xfId="0" applyFont="1" applyFill="1"/>
    <xf numFmtId="0" fontId="4" fillId="0" borderId="0" xfId="0" applyFont="1" applyFill="1" applyAlignment="1">
      <alignment horizontal="center"/>
    </xf>
    <xf numFmtId="165" fontId="10" fillId="2" borderId="7" xfId="0" applyNumberFormat="1" applyFont="1" applyFill="1" applyBorder="1" applyAlignment="1">
      <alignment horizontal="center" vertical="center" wrapText="1"/>
    </xf>
    <xf numFmtId="10" fontId="15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5" fillId="0" borderId="7" xfId="0" applyNumberFormat="1" applyFont="1" applyFill="1" applyBorder="1" applyAlignment="1">
      <alignment horizontal="center" vertical="center" wrapText="1"/>
    </xf>
    <xf numFmtId="9" fontId="15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1" fillId="0" borderId="5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 applyFill="1" applyBorder="1"/>
    <xf numFmtId="7" fontId="10" fillId="0" borderId="7" xfId="0" applyNumberFormat="1" applyFont="1" applyFill="1" applyBorder="1" applyAlignment="1">
      <alignment horizontal="center" vertical="center" wrapText="1"/>
    </xf>
    <xf numFmtId="14" fontId="10" fillId="0" borderId="0" xfId="0" applyNumberFormat="1" applyFont="1" applyFill="1"/>
    <xf numFmtId="14" fontId="15" fillId="0" borderId="7" xfId="0" applyNumberFormat="1" applyFont="1" applyFill="1" applyBorder="1" applyAlignment="1">
      <alignment horizontal="center" vertical="center"/>
    </xf>
    <xf numFmtId="4" fontId="10" fillId="0" borderId="0" xfId="6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6" fontId="10" fillId="0" borderId="0" xfId="6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wrapText="1"/>
    </xf>
    <xf numFmtId="1" fontId="14" fillId="0" borderId="2" xfId="4" applyNumberFormat="1" applyFont="1" applyFill="1" applyBorder="1" applyAlignment="1">
      <alignment horizontal="center" vertical="center" wrapText="1"/>
    </xf>
    <xf numFmtId="1" fontId="14" fillId="0" borderId="4" xfId="4" applyNumberFormat="1" applyFont="1" applyFill="1" applyBorder="1" applyAlignment="1">
      <alignment horizontal="center" vertical="center" wrapText="1"/>
    </xf>
    <xf numFmtId="1" fontId="14" fillId="0" borderId="6" xfId="4" applyNumberFormat="1" applyFont="1" applyFill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</cellXfs>
  <cellStyles count="10">
    <cellStyle name="Excel Built-in Normal" xfId="6"/>
    <cellStyle name="Обычный" xfId="0" builtinId="0"/>
    <cellStyle name="Обычный 17" xfId="5"/>
    <cellStyle name="Обычный 2" xfId="2"/>
    <cellStyle name="Обычный 2 2" xfId="8"/>
    <cellStyle name="Обычный 3" xfId="1"/>
    <cellStyle name="Обычный 4" xfId="7"/>
    <cellStyle name="Обычный 5" xfId="9"/>
    <cellStyle name="Обычный_Лист1" xfId="4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26"/>
  <sheetViews>
    <sheetView tabSelected="1" view="pageBreakPreview" topLeftCell="A18" zoomScale="90" zoomScaleNormal="90" zoomScaleSheetLayoutView="90" workbookViewId="0">
      <selection activeCell="H17" sqref="H17"/>
    </sheetView>
  </sheetViews>
  <sheetFormatPr defaultColWidth="9.140625" defaultRowHeight="18.75" x14ac:dyDescent="0.3"/>
  <cols>
    <col min="1" max="1" width="35.5703125" style="1" customWidth="1"/>
    <col min="2" max="2" width="32.42578125" style="1" customWidth="1"/>
    <col min="3" max="3" width="15.85546875" style="1" customWidth="1"/>
    <col min="4" max="4" width="22.42578125" style="24" customWidth="1"/>
    <col min="5" max="5" width="23" style="24" customWidth="1"/>
    <col min="6" max="6" width="22.42578125" style="24" customWidth="1"/>
    <col min="7" max="7" width="22.42578125" style="1" customWidth="1"/>
    <col min="8" max="8" width="37.42578125" style="1" customWidth="1"/>
    <col min="9" max="9" width="20.42578125" style="14" customWidth="1"/>
    <col min="10" max="10" width="16.42578125" style="1" customWidth="1"/>
    <col min="11" max="11" width="22.140625" style="1" customWidth="1"/>
    <col min="12" max="16384" width="9.140625" style="1"/>
  </cols>
  <sheetData>
    <row r="1" spans="1:11" ht="24.75" customHeight="1" x14ac:dyDescent="0.3">
      <c r="G1" s="30" t="s">
        <v>22</v>
      </c>
      <c r="H1" s="30"/>
      <c r="I1" s="30"/>
      <c r="J1" s="30"/>
      <c r="K1" s="30"/>
    </row>
    <row r="2" spans="1:11" ht="53.1" customHeight="1" x14ac:dyDescent="0.25">
      <c r="A2" s="31" t="s">
        <v>28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5" hidden="1" customHeight="1" x14ac:dyDescent="0.25">
      <c r="A3" s="32"/>
      <c r="B3" s="32"/>
      <c r="C3" s="32"/>
      <c r="D3" s="32"/>
      <c r="E3" s="32"/>
      <c r="F3" s="32"/>
      <c r="G3" s="32"/>
      <c r="H3" s="32"/>
      <c r="I3" s="33"/>
      <c r="J3" s="32"/>
      <c r="K3" s="32"/>
    </row>
    <row r="4" spans="1:11" ht="12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29.45" customHeight="1" x14ac:dyDescent="0.3">
      <c r="A5" s="2"/>
      <c r="B5" s="2"/>
      <c r="C5" s="2"/>
      <c r="D5" s="25"/>
      <c r="E5" s="25"/>
      <c r="F5" s="25"/>
      <c r="G5" s="48" t="s">
        <v>25</v>
      </c>
      <c r="H5" s="48"/>
      <c r="I5" s="48"/>
      <c r="J5" s="48"/>
      <c r="K5" s="48"/>
    </row>
    <row r="6" spans="1:11" ht="37.5" customHeight="1" x14ac:dyDescent="0.25">
      <c r="A6" s="49" t="s">
        <v>6</v>
      </c>
      <c r="B6" s="49" t="s">
        <v>0</v>
      </c>
      <c r="C6" s="49" t="s">
        <v>1</v>
      </c>
      <c r="D6" s="41" t="s">
        <v>15</v>
      </c>
      <c r="E6" s="42"/>
      <c r="F6" s="43"/>
      <c r="G6" s="44" t="s">
        <v>9</v>
      </c>
      <c r="H6" s="45"/>
      <c r="I6" s="10" t="s">
        <v>15</v>
      </c>
      <c r="J6" s="49" t="s">
        <v>13</v>
      </c>
      <c r="K6" s="49" t="s">
        <v>14</v>
      </c>
    </row>
    <row r="7" spans="1:11" ht="15.75" customHeight="1" x14ac:dyDescent="0.25">
      <c r="A7" s="50"/>
      <c r="B7" s="50"/>
      <c r="C7" s="50"/>
      <c r="D7" s="35" t="s">
        <v>2</v>
      </c>
      <c r="E7" s="36"/>
      <c r="F7" s="37"/>
      <c r="G7" s="46"/>
      <c r="H7" s="47"/>
      <c r="I7" s="62" t="s">
        <v>24</v>
      </c>
      <c r="J7" s="50"/>
      <c r="K7" s="50"/>
    </row>
    <row r="8" spans="1:11" ht="32.25" customHeight="1" x14ac:dyDescent="0.25">
      <c r="A8" s="50"/>
      <c r="B8" s="50"/>
      <c r="C8" s="50"/>
      <c r="D8" s="38"/>
      <c r="E8" s="39"/>
      <c r="F8" s="40"/>
      <c r="G8" s="49" t="s">
        <v>3</v>
      </c>
      <c r="H8" s="49" t="s">
        <v>23</v>
      </c>
      <c r="I8" s="63"/>
      <c r="J8" s="50"/>
      <c r="K8" s="50"/>
    </row>
    <row r="9" spans="1:11" ht="24" customHeight="1" x14ac:dyDescent="0.25">
      <c r="A9" s="51"/>
      <c r="B9" s="51"/>
      <c r="C9" s="51"/>
      <c r="D9" s="17" t="s">
        <v>19</v>
      </c>
      <c r="E9" s="17" t="s">
        <v>20</v>
      </c>
      <c r="F9" s="17" t="s">
        <v>21</v>
      </c>
      <c r="G9" s="51"/>
      <c r="H9" s="51"/>
      <c r="I9" s="64"/>
      <c r="J9" s="51"/>
      <c r="K9" s="51"/>
    </row>
    <row r="10" spans="1:11" x14ac:dyDescent="0.25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7">
        <v>9</v>
      </c>
      <c r="J10" s="17">
        <v>10</v>
      </c>
      <c r="K10" s="18">
        <v>11</v>
      </c>
    </row>
    <row r="11" spans="1:11" ht="56.25" x14ac:dyDescent="0.25">
      <c r="A11" s="3" t="s">
        <v>7</v>
      </c>
      <c r="B11" s="56" t="s">
        <v>26</v>
      </c>
      <c r="C11" s="49" t="s">
        <v>27</v>
      </c>
      <c r="D11" s="4">
        <f>D14-D12</f>
        <v>3833333.33</v>
      </c>
      <c r="E11" s="4">
        <f t="shared" ref="E11:F11" si="0">E14-E12</f>
        <v>4408333.33</v>
      </c>
      <c r="F11" s="4">
        <f t="shared" si="0"/>
        <v>4216666.67</v>
      </c>
      <c r="G11" s="16" t="s">
        <v>11</v>
      </c>
      <c r="H11" s="16" t="s">
        <v>11</v>
      </c>
      <c r="I11" s="5">
        <f>ROUND(SUM(D11:F11)/3,2)</f>
        <v>4152777.78</v>
      </c>
      <c r="J11" s="19" t="s">
        <v>11</v>
      </c>
      <c r="K11" s="4">
        <f t="shared" ref="K11" si="1">K14-K12</f>
        <v>49833333.299999997</v>
      </c>
    </row>
    <row r="12" spans="1:11" ht="56.25" x14ac:dyDescent="0.25">
      <c r="A12" s="3" t="s">
        <v>8</v>
      </c>
      <c r="B12" s="57"/>
      <c r="C12" s="50"/>
      <c r="D12" s="6">
        <f>ROUND(D14*20/120,2)</f>
        <v>766666.67</v>
      </c>
      <c r="E12" s="6">
        <f>ROUND(E14*20/120,2)</f>
        <v>881666.67</v>
      </c>
      <c r="F12" s="6">
        <f>ROUND(F14*20/120,2)</f>
        <v>843333.33</v>
      </c>
      <c r="G12" s="16" t="s">
        <v>11</v>
      </c>
      <c r="H12" s="16" t="s">
        <v>11</v>
      </c>
      <c r="I12" s="7">
        <f>I14-I11</f>
        <v>830555.55000000028</v>
      </c>
      <c r="J12" s="16" t="s">
        <v>11</v>
      </c>
      <c r="K12" s="6">
        <f>ROUND(K14-K14/1.2,2)</f>
        <v>9966666.6600000001</v>
      </c>
    </row>
    <row r="13" spans="1:11" ht="37.5" x14ac:dyDescent="0.25">
      <c r="A13" s="3" t="s">
        <v>10</v>
      </c>
      <c r="B13" s="57"/>
      <c r="C13" s="50"/>
      <c r="D13" s="20">
        <v>0.22</v>
      </c>
      <c r="E13" s="20">
        <v>0.22</v>
      </c>
      <c r="F13" s="20">
        <v>0.22</v>
      </c>
      <c r="G13" s="16" t="s">
        <v>11</v>
      </c>
      <c r="H13" s="16" t="s">
        <v>11</v>
      </c>
      <c r="I13" s="16" t="s">
        <v>11</v>
      </c>
      <c r="J13" s="16" t="s">
        <v>11</v>
      </c>
      <c r="K13" s="8" t="s">
        <v>33</v>
      </c>
    </row>
    <row r="14" spans="1:11" ht="56.25" x14ac:dyDescent="0.25">
      <c r="A14" s="3" t="s">
        <v>18</v>
      </c>
      <c r="B14" s="58"/>
      <c r="C14" s="51"/>
      <c r="D14" s="26">
        <v>4600000</v>
      </c>
      <c r="E14" s="26">
        <v>5290000</v>
      </c>
      <c r="F14" s="26">
        <v>5060000</v>
      </c>
      <c r="G14" s="9">
        <f>_xlfn.STDEV.S(D14,E14,F14)/I14*100</f>
        <v>7.0501164584940117</v>
      </c>
      <c r="H14" s="15">
        <f>(MAX(D14:F14)*100/MIN(D14:F14))-100</f>
        <v>15</v>
      </c>
      <c r="I14" s="7">
        <f>ROUND(SUM(D14:F14)/3,2)</f>
        <v>4983333.33</v>
      </c>
      <c r="J14" s="19">
        <v>12</v>
      </c>
      <c r="K14" s="7">
        <f>ROUND(I14*D15*J14,2)</f>
        <v>59799999.960000001</v>
      </c>
    </row>
    <row r="15" spans="1:11" x14ac:dyDescent="0.25">
      <c r="A15" s="3" t="s">
        <v>16</v>
      </c>
      <c r="B15" s="16"/>
      <c r="C15" s="16"/>
      <c r="D15" s="59">
        <v>1</v>
      </c>
      <c r="E15" s="60"/>
      <c r="F15" s="61"/>
      <c r="G15" s="16" t="s">
        <v>11</v>
      </c>
      <c r="H15" s="16" t="s">
        <v>11</v>
      </c>
      <c r="I15" s="16" t="s">
        <v>11</v>
      </c>
      <c r="J15" s="16" t="s">
        <v>11</v>
      </c>
      <c r="K15" s="16" t="s">
        <v>11</v>
      </c>
    </row>
    <row r="16" spans="1:11" s="21" customFormat="1" ht="150.6" customHeight="1" x14ac:dyDescent="0.25">
      <c r="A16" s="3" t="s">
        <v>12</v>
      </c>
      <c r="B16" s="16" t="s">
        <v>11</v>
      </c>
      <c r="C16" s="16" t="s">
        <v>11</v>
      </c>
      <c r="D16" s="16" t="s">
        <v>11</v>
      </c>
      <c r="E16" s="16" t="s">
        <v>11</v>
      </c>
      <c r="F16" s="16" t="s">
        <v>11</v>
      </c>
      <c r="G16" s="16" t="s">
        <v>11</v>
      </c>
      <c r="H16" s="16" t="s">
        <v>11</v>
      </c>
      <c r="I16" s="16" t="s">
        <v>11</v>
      </c>
      <c r="J16" s="16" t="s">
        <v>11</v>
      </c>
      <c r="K16" s="4">
        <f>K19-K17</f>
        <v>49833333.299999997</v>
      </c>
    </row>
    <row r="17" spans="1:11" s="21" customFormat="1" ht="66" customHeight="1" x14ac:dyDescent="0.25">
      <c r="A17" s="3" t="s">
        <v>8</v>
      </c>
      <c r="B17" s="16" t="s">
        <v>11</v>
      </c>
      <c r="C17" s="16" t="s">
        <v>11</v>
      </c>
      <c r="D17" s="16" t="s">
        <v>11</v>
      </c>
      <c r="E17" s="16" t="s">
        <v>11</v>
      </c>
      <c r="F17" s="16" t="s">
        <v>11</v>
      </c>
      <c r="G17" s="16" t="s">
        <v>11</v>
      </c>
      <c r="H17" s="16" t="s">
        <v>11</v>
      </c>
      <c r="I17" s="16" t="s">
        <v>11</v>
      </c>
      <c r="J17" s="16" t="s">
        <v>11</v>
      </c>
      <c r="K17" s="6">
        <f>ROUND(K19-K19/1.2,2)</f>
        <v>9966666.6600000001</v>
      </c>
    </row>
    <row r="18" spans="1:11" s="21" customFormat="1" ht="50.25" customHeight="1" x14ac:dyDescent="0.25">
      <c r="A18" s="3" t="s">
        <v>10</v>
      </c>
      <c r="B18" s="16" t="s">
        <v>11</v>
      </c>
      <c r="C18" s="16" t="s">
        <v>11</v>
      </c>
      <c r="D18" s="8" t="s">
        <v>11</v>
      </c>
      <c r="E18" s="8" t="s">
        <v>11</v>
      </c>
      <c r="F18" s="8" t="s">
        <v>11</v>
      </c>
      <c r="G18" s="16" t="s">
        <v>11</v>
      </c>
      <c r="H18" s="16" t="s">
        <v>11</v>
      </c>
      <c r="I18" s="16" t="s">
        <v>11</v>
      </c>
      <c r="J18" s="16" t="s">
        <v>11</v>
      </c>
      <c r="K18" s="8" t="s">
        <v>34</v>
      </c>
    </row>
    <row r="19" spans="1:11" s="21" customFormat="1" ht="155.25" customHeight="1" x14ac:dyDescent="0.25">
      <c r="A19" s="3" t="s">
        <v>17</v>
      </c>
      <c r="B19" s="16" t="s">
        <v>11</v>
      </c>
      <c r="C19" s="16" t="s">
        <v>11</v>
      </c>
      <c r="D19" s="16" t="s">
        <v>11</v>
      </c>
      <c r="E19" s="16" t="s">
        <v>11</v>
      </c>
      <c r="F19" s="16" t="s">
        <v>11</v>
      </c>
      <c r="G19" s="16" t="s">
        <v>11</v>
      </c>
      <c r="H19" s="16" t="s">
        <v>11</v>
      </c>
      <c r="I19" s="16" t="s">
        <v>11</v>
      </c>
      <c r="J19" s="16" t="s">
        <v>11</v>
      </c>
      <c r="K19" s="4">
        <f>SUMIF(A11:A21,"Цена за единицу работы, услуги с учетом налога на добавленную стоимость",K11:K21)</f>
        <v>59799999.960000001</v>
      </c>
    </row>
    <row r="20" spans="1:11" ht="30" customHeight="1" x14ac:dyDescent="0.25">
      <c r="A20" s="22" t="s">
        <v>4</v>
      </c>
      <c r="B20" s="10" t="s">
        <v>11</v>
      </c>
      <c r="C20" s="10" t="s">
        <v>11</v>
      </c>
      <c r="D20" s="28">
        <v>46009</v>
      </c>
      <c r="E20" s="28">
        <v>46009</v>
      </c>
      <c r="F20" s="28">
        <v>46009</v>
      </c>
      <c r="G20" s="16" t="s">
        <v>11</v>
      </c>
      <c r="H20" s="16" t="s">
        <v>11</v>
      </c>
      <c r="I20" s="5" t="s">
        <v>11</v>
      </c>
      <c r="J20" s="23" t="s">
        <v>11</v>
      </c>
      <c r="K20" s="16" t="s">
        <v>11</v>
      </c>
    </row>
    <row r="21" spans="1:11" ht="33" customHeight="1" x14ac:dyDescent="0.25">
      <c r="A21" s="22" t="s">
        <v>5</v>
      </c>
      <c r="B21" s="16" t="s">
        <v>11</v>
      </c>
      <c r="C21" s="16" t="s">
        <v>11</v>
      </c>
      <c r="D21" s="28">
        <v>46022</v>
      </c>
      <c r="E21" s="28">
        <v>46022</v>
      </c>
      <c r="F21" s="28">
        <v>46022</v>
      </c>
      <c r="G21" s="16" t="s">
        <v>11</v>
      </c>
      <c r="H21" s="16" t="s">
        <v>11</v>
      </c>
      <c r="I21" s="16" t="s">
        <v>11</v>
      </c>
      <c r="J21" s="16" t="s">
        <v>11</v>
      </c>
      <c r="K21" s="16" t="s">
        <v>11</v>
      </c>
    </row>
    <row r="22" spans="1:11" ht="31.5" customHeight="1" x14ac:dyDescent="0.25">
      <c r="A22" s="54" t="s">
        <v>32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24.75" customHeight="1" x14ac:dyDescent="0.3">
      <c r="A23" s="34" t="s">
        <v>29</v>
      </c>
      <c r="B23" s="34"/>
      <c r="C23" s="34"/>
      <c r="D23" s="34"/>
      <c r="E23" s="34"/>
      <c r="F23" s="34"/>
      <c r="G23" s="34"/>
      <c r="H23" s="53"/>
      <c r="I23" s="53"/>
      <c r="J23" s="55" t="s">
        <v>30</v>
      </c>
      <c r="K23" s="55"/>
    </row>
    <row r="24" spans="1:11" ht="27.75" customHeight="1" x14ac:dyDescent="0.3">
      <c r="A24" s="52" t="s">
        <v>31</v>
      </c>
      <c r="B24" s="52"/>
      <c r="C24" s="52"/>
      <c r="D24" s="52"/>
      <c r="E24" s="52"/>
      <c r="F24" s="52"/>
      <c r="G24" s="52"/>
      <c r="H24" s="29"/>
      <c r="I24" s="11"/>
      <c r="J24" s="12"/>
      <c r="K24" s="12"/>
    </row>
    <row r="26" spans="1:11" x14ac:dyDescent="0.3">
      <c r="A26" s="13"/>
      <c r="D26" s="27"/>
    </row>
  </sheetData>
  <mergeCells count="24">
    <mergeCell ref="B11:B14"/>
    <mergeCell ref="C11:C14"/>
    <mergeCell ref="D15:F15"/>
    <mergeCell ref="I7:I9"/>
    <mergeCell ref="J6:J9"/>
    <mergeCell ref="C6:C9"/>
    <mergeCell ref="G8:G9"/>
    <mergeCell ref="H8:H9"/>
    <mergeCell ref="A24:G24"/>
    <mergeCell ref="A23:G23"/>
    <mergeCell ref="H23:I23"/>
    <mergeCell ref="A22:K22"/>
    <mergeCell ref="J23:K23"/>
    <mergeCell ref="G1:K1"/>
    <mergeCell ref="A2:K2"/>
    <mergeCell ref="A3:K3"/>
    <mergeCell ref="A4:K4"/>
    <mergeCell ref="D7:F8"/>
    <mergeCell ref="D6:F6"/>
    <mergeCell ref="G6:H7"/>
    <mergeCell ref="G5:K5"/>
    <mergeCell ref="A6:A9"/>
    <mergeCell ref="B6:B9"/>
    <mergeCell ref="K6:K9"/>
  </mergeCells>
  <pageMargins left="0.23622047244094491" right="0.23622047244094491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Бурцева Екатерина Дмитриевна</cp:lastModifiedBy>
  <cp:lastPrinted>2025-12-19T10:55:30Z</cp:lastPrinted>
  <dcterms:created xsi:type="dcterms:W3CDTF">2015-08-07T14:00:00Z</dcterms:created>
  <dcterms:modified xsi:type="dcterms:W3CDTF">2025-12-20T13:03:49Z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